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WORKAREA 2023 10\_LIVRO\VOLUME 1 Planejamento\"/>
    </mc:Choice>
  </mc:AlternateContent>
  <xr:revisionPtr revIDLastSave="0" documentId="8_{0B028581-3126-4DB9-BC3D-D79A931B5B78}" xr6:coauthVersionLast="47" xr6:coauthVersionMax="47" xr10:uidLastSave="{00000000-0000-0000-0000-000000000000}"/>
  <bookViews>
    <workbookView xWindow="-108" yWindow="-108" windowWidth="23256" windowHeight="12456" firstSheet="1" activeTab="1" xr2:uid="{8987DF76-11E7-4E51-B8B3-24B3B699CFF4}"/>
  </bookViews>
  <sheets>
    <sheet name="Planilha1" sheetId="1" r:id="rId1"/>
    <sheet name="MCDA" sheetId="8" r:id="rId2"/>
    <sheet name="SWOT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8" l="1"/>
  <c r="O4" i="8"/>
  <c r="K7" i="8"/>
  <c r="K6" i="8"/>
  <c r="K5" i="8"/>
  <c r="K4" i="8"/>
  <c r="K3" i="8"/>
  <c r="C18" i="8"/>
  <c r="C17" i="8"/>
  <c r="C16" i="8"/>
  <c r="C15" i="8"/>
  <c r="C14" i="8"/>
  <c r="C13" i="8"/>
  <c r="C12" i="8"/>
  <c r="C11" i="8"/>
  <c r="C10" i="8"/>
  <c r="C9" i="8"/>
  <c r="H19" i="8"/>
  <c r="H18" i="8"/>
  <c r="R7" i="8" s="1"/>
  <c r="H17" i="8"/>
  <c r="H16" i="8"/>
  <c r="H15" i="8"/>
  <c r="H14" i="8"/>
  <c r="N7" i="8" s="1"/>
  <c r="H13" i="8"/>
  <c r="M5" i="8" s="1"/>
  <c r="H9" i="8"/>
  <c r="S3" i="8" s="1"/>
  <c r="H8" i="8"/>
  <c r="R3" i="8" s="1"/>
  <c r="H7" i="8"/>
  <c r="Q3" i="8" s="1"/>
  <c r="H6" i="8"/>
  <c r="P3" i="8" s="1"/>
  <c r="H5" i="8"/>
  <c r="O3" i="8" s="1"/>
  <c r="H4" i="8"/>
  <c r="N3" i="8" s="1"/>
  <c r="H3" i="8"/>
  <c r="M3" i="8" s="1"/>
  <c r="D26" i="1"/>
  <c r="J26" i="1" s="1"/>
  <c r="D25" i="1"/>
  <c r="L25" i="1" s="1"/>
  <c r="D24" i="1"/>
  <c r="J24" i="1" s="1"/>
  <c r="D23" i="1"/>
  <c r="J23" i="1" s="1"/>
  <c r="D22" i="1"/>
  <c r="L22" i="1" s="1"/>
  <c r="D21" i="1"/>
  <c r="L21" i="1" s="1"/>
  <c r="D20" i="1"/>
  <c r="J20" i="1" s="1"/>
  <c r="D19" i="1"/>
  <c r="L19" i="1" s="1"/>
  <c r="D18" i="1"/>
  <c r="N18" i="1" s="1"/>
  <c r="D17" i="1"/>
  <c r="H17" i="1" s="1"/>
  <c r="D16" i="1"/>
  <c r="H16" i="1" s="1"/>
  <c r="D15" i="1"/>
  <c r="H15" i="1" s="1"/>
  <c r="D14" i="1"/>
  <c r="L14" i="1" s="1"/>
  <c r="D13" i="1"/>
  <c r="L13" i="1" s="1"/>
  <c r="D12" i="1"/>
  <c r="L12" i="1" s="1"/>
  <c r="D27" i="1"/>
  <c r="D28" i="1" s="1"/>
  <c r="E34" i="1"/>
  <c r="E33" i="1"/>
  <c r="M32" i="1"/>
  <c r="K32" i="1"/>
  <c r="I32" i="1"/>
  <c r="G32" i="1"/>
  <c r="N14" i="1"/>
  <c r="N13" i="1"/>
  <c r="N11" i="1"/>
  <c r="L11" i="1"/>
  <c r="J11" i="1"/>
  <c r="H13" i="1"/>
  <c r="H12" i="1"/>
  <c r="H11" i="1"/>
  <c r="E11" i="1"/>
  <c r="C5" i="1"/>
  <c r="D4" i="1" s="1"/>
  <c r="E4" i="1" s="1"/>
  <c r="D14" i="8" l="1"/>
  <c r="D17" i="8"/>
  <c r="D16" i="8"/>
  <c r="L6" i="8" s="1"/>
  <c r="D18" i="8"/>
  <c r="L7" i="8" s="1"/>
  <c r="D9" i="8"/>
  <c r="D10" i="8"/>
  <c r="D11" i="8"/>
  <c r="L5" i="8" s="1"/>
  <c r="D12" i="8"/>
  <c r="D15" i="8"/>
  <c r="P4" i="8"/>
  <c r="D13" i="8"/>
  <c r="S4" i="8"/>
  <c r="D8" i="8"/>
  <c r="L4" i="8" s="1"/>
  <c r="C19" i="8"/>
  <c r="Q6" i="8"/>
  <c r="H14" i="1"/>
  <c r="H26" i="1"/>
  <c r="H23" i="1"/>
  <c r="N12" i="1"/>
  <c r="N21" i="1"/>
  <c r="H27" i="1"/>
  <c r="N22" i="1"/>
  <c r="J12" i="1"/>
  <c r="J13" i="1"/>
  <c r="J14" i="1"/>
  <c r="N26" i="1"/>
  <c r="N23" i="1"/>
  <c r="N24" i="1"/>
  <c r="N25" i="1"/>
  <c r="J25" i="1"/>
  <c r="J22" i="1"/>
  <c r="J21" i="1"/>
  <c r="H21" i="1"/>
  <c r="L26" i="1"/>
  <c r="H22" i="1"/>
  <c r="H24" i="1"/>
  <c r="H25" i="1"/>
  <c r="N27" i="1"/>
  <c r="J27" i="1"/>
  <c r="H18" i="1"/>
  <c r="N19" i="1"/>
  <c r="H19" i="1"/>
  <c r="J17" i="1"/>
  <c r="N20" i="1"/>
  <c r="L18" i="1"/>
  <c r="L15" i="1"/>
  <c r="H20" i="1"/>
  <c r="J16" i="1"/>
  <c r="L17" i="1"/>
  <c r="J19" i="1"/>
  <c r="L20" i="1"/>
  <c r="L16" i="1"/>
  <c r="J15" i="1"/>
  <c r="J18" i="1"/>
  <c r="N15" i="1"/>
  <c r="N16" i="1"/>
  <c r="L23" i="1"/>
  <c r="N17" i="1"/>
  <c r="L24" i="1"/>
  <c r="D1" i="1"/>
  <c r="E1" i="1" s="1"/>
  <c r="D2" i="1"/>
  <c r="E2" i="1" s="1"/>
  <c r="D3" i="1"/>
  <c r="E3" i="1" s="1"/>
  <c r="D19" i="8" l="1"/>
  <c r="I28" i="1"/>
  <c r="J28" i="1" s="1"/>
  <c r="J29" i="1" s="1"/>
  <c r="F2" i="1" s="1"/>
  <c r="D5" i="1"/>
  <c r="L29" i="1"/>
  <c r="F3" i="1" s="1"/>
  <c r="G28" i="1"/>
  <c r="K28" i="1"/>
  <c r="M28" i="1"/>
  <c r="N8" i="8" l="1"/>
  <c r="O8" i="8"/>
  <c r="P8" i="8"/>
  <c r="R8" i="8"/>
  <c r="S8" i="8"/>
  <c r="Q8" i="8"/>
  <c r="M8" i="8"/>
  <c r="N28" i="1"/>
  <c r="N29" i="1" s="1"/>
  <c r="F4" i="1" s="1"/>
  <c r="H28" i="1"/>
  <c r="H29" i="1" s="1"/>
  <c r="F1" i="1" s="1"/>
</calcChain>
</file>

<file path=xl/sharedStrings.xml><?xml version="1.0" encoding="utf-8"?>
<sst xmlns="http://schemas.openxmlformats.org/spreadsheetml/2006/main" count="113" uniqueCount="82">
  <si>
    <t>Proj A</t>
  </si>
  <si>
    <t>Proj B</t>
  </si>
  <si>
    <t>Proj C</t>
  </si>
  <si>
    <t>Proj D</t>
  </si>
  <si>
    <t>Nivel 1</t>
  </si>
  <si>
    <t>Nivel 2</t>
  </si>
  <si>
    <t>PONTUAÇÃO</t>
  </si>
  <si>
    <t>Portaria</t>
  </si>
  <si>
    <t>Câmeras</t>
  </si>
  <si>
    <t>Pintura</t>
  </si>
  <si>
    <t>Bombas</t>
  </si>
  <si>
    <t>Encanamentos</t>
  </si>
  <si>
    <t>Elétrica</t>
  </si>
  <si>
    <t>Garagem</t>
  </si>
  <si>
    <t>Playground</t>
  </si>
  <si>
    <t>Piscina</t>
  </si>
  <si>
    <t>Quadra</t>
  </si>
  <si>
    <t>Interfone</t>
  </si>
  <si>
    <t>Wifi</t>
  </si>
  <si>
    <t>Hall de entrada</t>
  </si>
  <si>
    <t>Jardinagem</t>
  </si>
  <si>
    <t>lavanderia</t>
  </si>
  <si>
    <t>Reforma da quadra</t>
  </si>
  <si>
    <t>Reforma da portaria</t>
  </si>
  <si>
    <t>Reforma da jardinagem</t>
  </si>
  <si>
    <t>Modernização do Sistema de câmeras</t>
  </si>
  <si>
    <t>SERVIÇOS</t>
  </si>
  <si>
    <t>CUSTO</t>
  </si>
  <si>
    <t>Cota mensal</t>
  </si>
  <si>
    <t>Peso</t>
  </si>
  <si>
    <t>TOTAL</t>
  </si>
  <si>
    <t>Nota</t>
  </si>
  <si>
    <t>PROJETO A</t>
  </si>
  <si>
    <t>PROJETO B</t>
  </si>
  <si>
    <t>PROJETO C</t>
  </si>
  <si>
    <t>PROJETO D</t>
  </si>
  <si>
    <t>Projeto</t>
  </si>
  <si>
    <t>Custo ($)</t>
  </si>
  <si>
    <r>
      <t>(A)</t>
    </r>
    <r>
      <rPr>
        <sz val="7"/>
        <color theme="1"/>
        <rFont val="Times New Roman"/>
        <family val="1"/>
      </rPr>
      <t> </t>
    </r>
  </si>
  <si>
    <r>
      <t>(B)</t>
    </r>
    <r>
      <rPr>
        <sz val="7"/>
        <color theme="1"/>
        <rFont val="Times New Roman"/>
        <family val="1"/>
      </rPr>
      <t> </t>
    </r>
  </si>
  <si>
    <r>
      <t>(C)</t>
    </r>
    <r>
      <rPr>
        <sz val="7"/>
        <color theme="1"/>
        <rFont val="Times New Roman"/>
        <family val="1"/>
      </rPr>
      <t> </t>
    </r>
  </si>
  <si>
    <r>
      <t>(D)</t>
    </r>
    <r>
      <rPr>
        <sz val="7"/>
        <color theme="1"/>
        <rFont val="Times New Roman"/>
        <family val="1"/>
      </rPr>
      <t xml:space="preserve">  </t>
    </r>
  </si>
  <si>
    <r>
      <t>(E)</t>
    </r>
    <r>
      <rPr>
        <sz val="7"/>
        <color theme="1"/>
        <rFont val="Times New Roman"/>
        <family val="1"/>
      </rPr>
      <t xml:space="preserve">   </t>
    </r>
  </si>
  <si>
    <t xml:space="preserve">(F) </t>
  </si>
  <si>
    <t>(G)</t>
  </si>
  <si>
    <t>Custo</t>
  </si>
  <si>
    <t>Benefício</t>
  </si>
  <si>
    <t>Serviços</t>
  </si>
  <si>
    <t>Vagas de estacionamento para visitantes</t>
  </si>
  <si>
    <t>Salão de festas</t>
  </si>
  <si>
    <t>Muro do perímetro e sua segurança</t>
  </si>
  <si>
    <t>Jardinagem das áreas comuns</t>
  </si>
  <si>
    <t>Jardinagem das frentes das unidades</t>
  </si>
  <si>
    <t>Wifi nas áreas comuns</t>
  </si>
  <si>
    <t>Coleta de lixo</t>
  </si>
  <si>
    <t>Area de recreação infantil</t>
  </si>
  <si>
    <t>Academia</t>
  </si>
  <si>
    <t>SOMA</t>
  </si>
  <si>
    <t>notas</t>
  </si>
  <si>
    <t>Muro</t>
  </si>
  <si>
    <t>Recreação</t>
  </si>
  <si>
    <t>Nota final</t>
  </si>
  <si>
    <t>Ajuste</t>
  </si>
  <si>
    <t>Criterio 2</t>
  </si>
  <si>
    <t>Crit.1</t>
  </si>
  <si>
    <t>Crit.2</t>
  </si>
  <si>
    <t>Critério 1</t>
  </si>
  <si>
    <t>Nota (1 a 100)</t>
  </si>
  <si>
    <t>Análise e resultados</t>
  </si>
  <si>
    <t>Critérios</t>
  </si>
  <si>
    <t>Notas dos Custos</t>
  </si>
  <si>
    <t>FORÇAS</t>
  </si>
  <si>
    <t>FRAQUEZAS</t>
  </si>
  <si>
    <t>OPORTUNIDADES</t>
  </si>
  <si>
    <t>AMEAÇAS</t>
  </si>
  <si>
    <t>Segurança</t>
  </si>
  <si>
    <t>Placas em bronze/granito na portaria- nome do condomínio</t>
  </si>
  <si>
    <t>Ponto cego no perímetro sul</t>
  </si>
  <si>
    <t>Abertura de Motel próximo ?</t>
  </si>
  <si>
    <t>Interrupções de energia elétrica</t>
  </si>
  <si>
    <t>Registros de algumas unidades vazam</t>
  </si>
  <si>
    <t>Pessoal atencioso, educado, bem treinado, uniformes, crachá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</si>
</sst>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* #,##0.000_-;\-* #,##0.0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Minion Pro"/>
      <family val="1"/>
    </font>
    <font>
      <b/>
      <sz val="11"/>
      <color theme="1"/>
      <name val="Minion Pro"/>
      <family val="1"/>
    </font>
    <font>
      <sz val="7"/>
      <color theme="1"/>
      <name val="Times New Roman"/>
      <family val="1"/>
    </font>
    <font>
      <b/>
      <sz val="11"/>
      <color rgb="FF000000"/>
      <name val="Minion Pro"/>
      <family val="1"/>
    </font>
    <font>
      <sz val="11"/>
      <color rgb="FF000000"/>
      <name val="Minion Pro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9" fontId="0" fillId="2" borderId="0" xfId="3" applyFont="1" applyFill="1"/>
    <xf numFmtId="9" fontId="0" fillId="0" borderId="0" xfId="3" applyFont="1"/>
    <xf numFmtId="9" fontId="0" fillId="0" borderId="0" xfId="0" applyNumberFormat="1"/>
    <xf numFmtId="44" fontId="0" fillId="0" borderId="0" xfId="2" applyFont="1"/>
    <xf numFmtId="43" fontId="0" fillId="0" borderId="0" xfId="1" applyFont="1"/>
    <xf numFmtId="1" fontId="0" fillId="0" borderId="0" xfId="0" applyNumberFormat="1"/>
    <xf numFmtId="9" fontId="0" fillId="0" borderId="0" xfId="3" applyFont="1" applyFill="1"/>
    <xf numFmtId="9" fontId="0" fillId="3" borderId="0" xfId="3" applyFont="1" applyFill="1"/>
    <xf numFmtId="0" fontId="0" fillId="4" borderId="0" xfId="0" applyFill="1"/>
    <xf numFmtId="43" fontId="0" fillId="0" borderId="0" xfId="1" applyFont="1" applyFill="1"/>
    <xf numFmtId="43" fontId="0" fillId="5" borderId="0" xfId="1" applyFont="1" applyFill="1"/>
    <xf numFmtId="43" fontId="0" fillId="0" borderId="0" xfId="0" applyNumberFormat="1"/>
    <xf numFmtId="43" fontId="0" fillId="5" borderId="0" xfId="0" applyNumberFormat="1" applyFill="1"/>
    <xf numFmtId="9" fontId="3" fillId="6" borderId="0" xfId="3" applyFont="1" applyFill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164" fontId="0" fillId="0" borderId="1" xfId="0" applyNumberFormat="1" applyBorder="1"/>
    <xf numFmtId="0" fontId="0" fillId="0" borderId="1" xfId="0" applyBorder="1"/>
    <xf numFmtId="165" fontId="0" fillId="0" borderId="1" xfId="1" applyNumberFormat="1" applyFont="1" applyBorder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3" xfId="0" applyBorder="1"/>
    <xf numFmtId="166" fontId="0" fillId="0" borderId="0" xfId="1" applyNumberFormat="1" applyFont="1"/>
    <xf numFmtId="10" fontId="0" fillId="0" borderId="0" xfId="3" applyNumberFormat="1" applyFont="1"/>
    <xf numFmtId="0" fontId="7" fillId="0" borderId="1" xfId="0" applyFont="1" applyBorder="1" applyAlignment="1">
      <alignment horizontal="center" vertical="center" wrapText="1"/>
    </xf>
    <xf numFmtId="10" fontId="0" fillId="0" borderId="1" xfId="0" applyNumberFormat="1" applyBorder="1"/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10" fontId="0" fillId="0" borderId="1" xfId="3" applyNumberFormat="1" applyFont="1" applyBorder="1"/>
    <xf numFmtId="165" fontId="0" fillId="0" borderId="1" xfId="0" applyNumberFormat="1" applyBorder="1"/>
    <xf numFmtId="9" fontId="0" fillId="0" borderId="1" xfId="0" applyNumberFormat="1" applyBorder="1"/>
    <xf numFmtId="0" fontId="0" fillId="0" borderId="3" xfId="0" applyBorder="1" applyAlignment="1">
      <alignment horizontal="center" vertical="center"/>
    </xf>
    <xf numFmtId="10" fontId="0" fillId="0" borderId="0" xfId="3" applyNumberFormat="1" applyFont="1" applyBorder="1"/>
    <xf numFmtId="0" fontId="0" fillId="0" borderId="2" xfId="0" applyBorder="1"/>
    <xf numFmtId="166" fontId="0" fillId="0" borderId="5" xfId="1" applyNumberFormat="1" applyFont="1" applyBorder="1"/>
    <xf numFmtId="0" fontId="0" fillId="0" borderId="5" xfId="0" applyBorder="1"/>
    <xf numFmtId="9" fontId="0" fillId="0" borderId="6" xfId="0" applyNumberFormat="1" applyBorder="1"/>
    <xf numFmtId="166" fontId="0" fillId="0" borderId="8" xfId="1" applyNumberFormat="1" applyFont="1" applyBorder="1"/>
    <xf numFmtId="0" fontId="0" fillId="0" borderId="8" xfId="0" applyBorder="1"/>
    <xf numFmtId="9" fontId="0" fillId="0" borderId="9" xfId="0" applyNumberFormat="1" applyBorder="1"/>
    <xf numFmtId="0" fontId="4" fillId="0" borderId="4" xfId="0" applyFont="1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9" fontId="0" fillId="0" borderId="3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3" xfId="1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4" fillId="0" borderId="1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24331-B11D-4455-87C1-14DC55B49285}">
  <dimension ref="A1:Q36"/>
  <sheetViews>
    <sheetView topLeftCell="A13" workbookViewId="0">
      <selection activeCell="M14" sqref="M14"/>
    </sheetView>
  </sheetViews>
  <sheetFormatPr defaultRowHeight="14.4" x14ac:dyDescent="0.3"/>
  <cols>
    <col min="2" max="2" width="32.33203125" bestFit="1" customWidth="1"/>
    <col min="3" max="3" width="14" bestFit="1" customWidth="1"/>
    <col min="4" max="6" width="8.88671875" customWidth="1"/>
    <col min="16" max="16" width="33.6640625" customWidth="1"/>
    <col min="17" max="17" width="14" style="5" bestFit="1" customWidth="1"/>
  </cols>
  <sheetData>
    <row r="1" spans="1:14" x14ac:dyDescent="0.3">
      <c r="A1" t="s">
        <v>0</v>
      </c>
      <c r="B1" t="s">
        <v>22</v>
      </c>
      <c r="C1" s="5">
        <v>40000</v>
      </c>
      <c r="D1" s="3">
        <f>C1/$C5</f>
        <v>0.29629629629629628</v>
      </c>
      <c r="E1" s="6">
        <f>100*(1-$D1)</f>
        <v>70.370370370370367</v>
      </c>
      <c r="F1" s="14">
        <f>H29</f>
        <v>23.911111111111115</v>
      </c>
    </row>
    <row r="2" spans="1:14" x14ac:dyDescent="0.3">
      <c r="A2" s="4" t="s">
        <v>1</v>
      </c>
      <c r="B2" t="s">
        <v>23</v>
      </c>
      <c r="C2" s="5">
        <v>30000</v>
      </c>
      <c r="D2" s="3">
        <f>C2/C5</f>
        <v>0.22222222222222221</v>
      </c>
      <c r="E2" s="6">
        <f t="shared" ref="E2:E4" si="0">100*(1-$D2)</f>
        <v>77.777777777777786</v>
      </c>
      <c r="F2" s="14">
        <f>J29</f>
        <v>33.833333333333343</v>
      </c>
    </row>
    <row r="3" spans="1:14" x14ac:dyDescent="0.3">
      <c r="A3" t="s">
        <v>2</v>
      </c>
      <c r="B3" t="s">
        <v>24</v>
      </c>
      <c r="C3" s="5">
        <v>20000</v>
      </c>
      <c r="D3" s="3">
        <f>C3/C5</f>
        <v>0.14814814814814814</v>
      </c>
      <c r="E3" s="6">
        <f t="shared" si="0"/>
        <v>85.18518518518519</v>
      </c>
      <c r="F3" s="14">
        <f>L29</f>
        <v>3.5</v>
      </c>
    </row>
    <row r="4" spans="1:14" x14ac:dyDescent="0.3">
      <c r="A4" s="4" t="s">
        <v>3</v>
      </c>
      <c r="B4" t="s">
        <v>25</v>
      </c>
      <c r="C4" s="5">
        <v>45000</v>
      </c>
      <c r="D4" s="3">
        <f>C4/C5</f>
        <v>0.33333333333333331</v>
      </c>
      <c r="E4" s="6">
        <f t="shared" si="0"/>
        <v>66.666666666666671</v>
      </c>
      <c r="F4" s="14">
        <f>N29</f>
        <v>30.500000000000004</v>
      </c>
    </row>
    <row r="5" spans="1:14" x14ac:dyDescent="0.3">
      <c r="C5" s="5">
        <f>SUM(C1:C4)</f>
        <v>135000</v>
      </c>
      <c r="D5" s="4">
        <f>SUM(D1:D4)</f>
        <v>1</v>
      </c>
    </row>
    <row r="9" spans="1:14" x14ac:dyDescent="0.3">
      <c r="G9" t="s">
        <v>32</v>
      </c>
      <c r="I9" t="s">
        <v>33</v>
      </c>
      <c r="K9" t="s">
        <v>34</v>
      </c>
      <c r="M9" t="s">
        <v>35</v>
      </c>
    </row>
    <row r="10" spans="1:14" x14ac:dyDescent="0.3">
      <c r="D10" t="s">
        <v>4</v>
      </c>
      <c r="E10" t="s">
        <v>5</v>
      </c>
      <c r="G10" t="s">
        <v>31</v>
      </c>
      <c r="H10" t="s">
        <v>29</v>
      </c>
      <c r="I10" t="s">
        <v>31</v>
      </c>
      <c r="J10" t="s">
        <v>29</v>
      </c>
      <c r="K10" t="s">
        <v>31</v>
      </c>
      <c r="L10" t="s">
        <v>29</v>
      </c>
      <c r="M10" t="s">
        <v>31</v>
      </c>
      <c r="N10" t="s">
        <v>29</v>
      </c>
    </row>
    <row r="11" spans="1:14" x14ac:dyDescent="0.3">
      <c r="C11" s="1" t="s">
        <v>26</v>
      </c>
      <c r="D11" s="9">
        <v>0.7</v>
      </c>
      <c r="E11" s="8">
        <f>SUM(E12:E26)</f>
        <v>0.99950000000000017</v>
      </c>
      <c r="F11" s="8"/>
      <c r="H11">
        <f>G11*D11*E11</f>
        <v>0</v>
      </c>
      <c r="J11">
        <f>I11*E11*D11</f>
        <v>0</v>
      </c>
      <c r="L11">
        <f>K11*E11*D11</f>
        <v>0</v>
      </c>
      <c r="N11">
        <f>M11*E11*D11</f>
        <v>0</v>
      </c>
    </row>
    <row r="12" spans="1:14" x14ac:dyDescent="0.3">
      <c r="C12" t="s">
        <v>7</v>
      </c>
      <c r="D12" s="8">
        <f>$D$11</f>
        <v>0.7</v>
      </c>
      <c r="E12" s="2">
        <v>0.15</v>
      </c>
      <c r="F12" s="8"/>
      <c r="G12" s="10"/>
      <c r="H12">
        <f t="shared" ref="H12:H28" si="1">G12*D12*E12</f>
        <v>0</v>
      </c>
      <c r="I12" s="10">
        <v>100</v>
      </c>
      <c r="J12">
        <f t="shared" ref="J12:J28" si="2">I12*E12*D12</f>
        <v>10.5</v>
      </c>
      <c r="K12" s="10"/>
      <c r="L12">
        <f>K12*E12*D12</f>
        <v>0</v>
      </c>
      <c r="M12" s="10"/>
      <c r="N12">
        <f t="shared" ref="N12:N27" si="3">M12*E12*D12</f>
        <v>0</v>
      </c>
    </row>
    <row r="13" spans="1:14" x14ac:dyDescent="0.3">
      <c r="C13" t="s">
        <v>8</v>
      </c>
      <c r="D13" s="8">
        <f t="shared" ref="D13:D26" si="4">$D$11</f>
        <v>0.7</v>
      </c>
      <c r="E13" s="2">
        <v>0.15</v>
      </c>
      <c r="F13" s="8"/>
      <c r="G13" s="10"/>
      <c r="H13">
        <f t="shared" si="1"/>
        <v>0</v>
      </c>
      <c r="I13" s="10"/>
      <c r="J13">
        <f t="shared" si="2"/>
        <v>0</v>
      </c>
      <c r="K13" s="10"/>
      <c r="L13">
        <f t="shared" ref="L13:L26" si="5">K13*E13*D13</f>
        <v>0</v>
      </c>
      <c r="M13" s="10">
        <v>100</v>
      </c>
      <c r="N13">
        <f t="shared" si="3"/>
        <v>10.5</v>
      </c>
    </row>
    <row r="14" spans="1:14" x14ac:dyDescent="0.3">
      <c r="C14" t="s">
        <v>9</v>
      </c>
      <c r="D14" s="8">
        <f t="shared" si="4"/>
        <v>0.7</v>
      </c>
      <c r="E14" s="2">
        <v>2.3000000000000003E-2</v>
      </c>
      <c r="F14" s="8"/>
      <c r="G14" s="10"/>
      <c r="H14">
        <f t="shared" si="1"/>
        <v>0</v>
      </c>
      <c r="I14" s="10"/>
      <c r="J14">
        <f t="shared" si="2"/>
        <v>0</v>
      </c>
      <c r="K14" s="10"/>
      <c r="L14">
        <f t="shared" si="5"/>
        <v>0</v>
      </c>
      <c r="M14" s="10"/>
      <c r="N14">
        <f t="shared" si="3"/>
        <v>0</v>
      </c>
    </row>
    <row r="15" spans="1:14" x14ac:dyDescent="0.3">
      <c r="C15" t="s">
        <v>10</v>
      </c>
      <c r="D15" s="8">
        <f t="shared" si="4"/>
        <v>0.7</v>
      </c>
      <c r="E15" s="2">
        <v>6.9000000000000006E-2</v>
      </c>
      <c r="F15" s="8"/>
      <c r="G15" s="10"/>
      <c r="H15">
        <f t="shared" si="1"/>
        <v>0</v>
      </c>
      <c r="I15" s="10"/>
      <c r="J15">
        <f t="shared" si="2"/>
        <v>0</v>
      </c>
      <c r="K15" s="10"/>
      <c r="L15">
        <f t="shared" si="5"/>
        <v>0</v>
      </c>
      <c r="M15" s="10"/>
      <c r="N15">
        <f t="shared" si="3"/>
        <v>0</v>
      </c>
    </row>
    <row r="16" spans="1:14" x14ac:dyDescent="0.3">
      <c r="C16" t="s">
        <v>11</v>
      </c>
      <c r="D16" s="8">
        <f t="shared" si="4"/>
        <v>0.7</v>
      </c>
      <c r="E16" s="2">
        <v>7.0000000000000007E-2</v>
      </c>
      <c r="F16" s="8"/>
      <c r="G16" s="10"/>
      <c r="H16">
        <f t="shared" si="1"/>
        <v>0</v>
      </c>
      <c r="I16" s="10"/>
      <c r="J16">
        <f t="shared" si="2"/>
        <v>0</v>
      </c>
      <c r="K16" s="10"/>
      <c r="L16">
        <f t="shared" si="5"/>
        <v>0</v>
      </c>
      <c r="M16" s="10"/>
      <c r="N16">
        <f t="shared" si="3"/>
        <v>0</v>
      </c>
    </row>
    <row r="17" spans="3:14" x14ac:dyDescent="0.3">
      <c r="C17" t="s">
        <v>12</v>
      </c>
      <c r="D17" s="8">
        <f t="shared" si="4"/>
        <v>0.7</v>
      </c>
      <c r="E17" s="2">
        <v>7.0000000000000007E-2</v>
      </c>
      <c r="F17" s="8"/>
      <c r="G17" s="10"/>
      <c r="H17">
        <f t="shared" si="1"/>
        <v>0</v>
      </c>
      <c r="I17" s="10"/>
      <c r="J17">
        <f t="shared" si="2"/>
        <v>0</v>
      </c>
      <c r="K17" s="10"/>
      <c r="L17">
        <f t="shared" si="5"/>
        <v>0</v>
      </c>
      <c r="M17" s="10"/>
      <c r="N17">
        <f t="shared" si="3"/>
        <v>0</v>
      </c>
    </row>
    <row r="18" spans="3:14" x14ac:dyDescent="0.3">
      <c r="C18" t="s">
        <v>13</v>
      </c>
      <c r="D18" s="8">
        <f t="shared" si="4"/>
        <v>0.7</v>
      </c>
      <c r="E18" s="2">
        <v>5.7500000000000002E-2</v>
      </c>
      <c r="F18" s="8"/>
      <c r="G18" s="10"/>
      <c r="H18">
        <f t="shared" si="1"/>
        <v>0</v>
      </c>
      <c r="I18" s="10"/>
      <c r="J18">
        <f t="shared" si="2"/>
        <v>0</v>
      </c>
      <c r="K18" s="10"/>
      <c r="L18">
        <f t="shared" si="5"/>
        <v>0</v>
      </c>
      <c r="M18" s="10"/>
      <c r="N18">
        <f t="shared" si="3"/>
        <v>0</v>
      </c>
    </row>
    <row r="19" spans="3:14" x14ac:dyDescent="0.3">
      <c r="C19" t="s">
        <v>14</v>
      </c>
      <c r="D19" s="8">
        <f t="shared" si="4"/>
        <v>0.7</v>
      </c>
      <c r="E19" s="2">
        <v>0.03</v>
      </c>
      <c r="F19" s="8"/>
      <c r="G19" s="10"/>
      <c r="H19">
        <f t="shared" si="1"/>
        <v>0</v>
      </c>
      <c r="I19" s="10"/>
      <c r="J19">
        <f t="shared" si="2"/>
        <v>0</v>
      </c>
      <c r="K19" s="10"/>
      <c r="L19">
        <f t="shared" si="5"/>
        <v>0</v>
      </c>
      <c r="M19" s="10"/>
      <c r="N19">
        <f t="shared" si="3"/>
        <v>0</v>
      </c>
    </row>
    <row r="20" spans="3:14" x14ac:dyDescent="0.3">
      <c r="C20" t="s">
        <v>15</v>
      </c>
      <c r="D20" s="8">
        <f t="shared" si="4"/>
        <v>0.7</v>
      </c>
      <c r="E20" s="2">
        <v>0.03</v>
      </c>
      <c r="F20" s="8"/>
      <c r="G20" s="10"/>
      <c r="H20">
        <f t="shared" si="1"/>
        <v>0</v>
      </c>
      <c r="I20" s="10"/>
      <c r="J20">
        <f t="shared" si="2"/>
        <v>0</v>
      </c>
      <c r="K20" s="10"/>
      <c r="L20">
        <f t="shared" si="5"/>
        <v>0</v>
      </c>
      <c r="M20" s="10"/>
      <c r="N20">
        <f t="shared" si="3"/>
        <v>0</v>
      </c>
    </row>
    <row r="21" spans="3:14" x14ac:dyDescent="0.3">
      <c r="C21" t="s">
        <v>16</v>
      </c>
      <c r="D21" s="8">
        <f t="shared" si="4"/>
        <v>0.7</v>
      </c>
      <c r="E21" s="2">
        <v>4.0000000000000008E-2</v>
      </c>
      <c r="F21" s="8"/>
      <c r="G21" s="10">
        <v>100</v>
      </c>
      <c r="H21">
        <f t="shared" si="1"/>
        <v>2.8000000000000007</v>
      </c>
      <c r="I21" s="10"/>
      <c r="J21">
        <f t="shared" si="2"/>
        <v>0</v>
      </c>
      <c r="K21" s="10"/>
      <c r="L21">
        <f t="shared" si="5"/>
        <v>0</v>
      </c>
      <c r="M21" s="10"/>
      <c r="N21">
        <f t="shared" si="3"/>
        <v>0</v>
      </c>
    </row>
    <row r="22" spans="3:14" x14ac:dyDescent="0.3">
      <c r="C22" t="s">
        <v>17</v>
      </c>
      <c r="D22" s="8">
        <f t="shared" si="4"/>
        <v>0.7</v>
      </c>
      <c r="E22" s="2">
        <v>0.08</v>
      </c>
      <c r="F22" s="8"/>
      <c r="G22" s="10"/>
      <c r="H22">
        <f t="shared" si="1"/>
        <v>0</v>
      </c>
      <c r="I22" s="10"/>
      <c r="J22">
        <f t="shared" si="2"/>
        <v>0</v>
      </c>
      <c r="K22" s="10"/>
      <c r="L22">
        <f t="shared" si="5"/>
        <v>0</v>
      </c>
      <c r="M22" s="10"/>
      <c r="N22">
        <f t="shared" si="3"/>
        <v>0</v>
      </c>
    </row>
    <row r="23" spans="3:14" x14ac:dyDescent="0.3">
      <c r="C23" t="s">
        <v>18</v>
      </c>
      <c r="D23" s="8">
        <f t="shared" si="4"/>
        <v>0.7</v>
      </c>
      <c r="E23" s="2">
        <v>0.03</v>
      </c>
      <c r="F23" s="8"/>
      <c r="G23" s="10"/>
      <c r="H23">
        <f t="shared" si="1"/>
        <v>0</v>
      </c>
      <c r="I23" s="10"/>
      <c r="J23">
        <f t="shared" si="2"/>
        <v>0</v>
      </c>
      <c r="K23" s="10"/>
      <c r="L23">
        <f t="shared" si="5"/>
        <v>0</v>
      </c>
      <c r="M23" s="10"/>
      <c r="N23">
        <f t="shared" si="3"/>
        <v>0</v>
      </c>
    </row>
    <row r="24" spans="3:14" x14ac:dyDescent="0.3">
      <c r="C24" t="s">
        <v>19</v>
      </c>
      <c r="D24" s="8">
        <f t="shared" si="4"/>
        <v>0.7</v>
      </c>
      <c r="E24" s="2">
        <v>0.05</v>
      </c>
      <c r="F24" s="8"/>
      <c r="G24" s="10"/>
      <c r="H24">
        <f t="shared" si="1"/>
        <v>0</v>
      </c>
      <c r="I24" s="10"/>
      <c r="J24">
        <f t="shared" si="2"/>
        <v>0</v>
      </c>
      <c r="K24" s="10"/>
      <c r="L24">
        <f t="shared" si="5"/>
        <v>0</v>
      </c>
      <c r="M24" s="10"/>
      <c r="N24">
        <f t="shared" si="3"/>
        <v>0</v>
      </c>
    </row>
    <row r="25" spans="3:14" x14ac:dyDescent="0.3">
      <c r="C25" t="s">
        <v>20</v>
      </c>
      <c r="D25" s="8">
        <f t="shared" si="4"/>
        <v>0.7</v>
      </c>
      <c r="E25" s="2">
        <v>0.05</v>
      </c>
      <c r="F25" s="8"/>
      <c r="G25" s="10"/>
      <c r="H25">
        <f t="shared" si="1"/>
        <v>0</v>
      </c>
      <c r="I25" s="10"/>
      <c r="J25">
        <f t="shared" si="2"/>
        <v>0</v>
      </c>
      <c r="K25" s="10">
        <v>100</v>
      </c>
      <c r="L25">
        <f t="shared" si="5"/>
        <v>3.5</v>
      </c>
      <c r="M25" s="10"/>
      <c r="N25">
        <f t="shared" si="3"/>
        <v>0</v>
      </c>
    </row>
    <row r="26" spans="3:14" x14ac:dyDescent="0.3">
      <c r="C26" t="s">
        <v>21</v>
      </c>
      <c r="D26" s="8">
        <f t="shared" si="4"/>
        <v>0.7</v>
      </c>
      <c r="E26" s="2">
        <v>0.1</v>
      </c>
      <c r="F26" s="8"/>
      <c r="G26" s="10"/>
      <c r="H26">
        <f t="shared" si="1"/>
        <v>0</v>
      </c>
      <c r="I26" s="10"/>
      <c r="J26">
        <f t="shared" si="2"/>
        <v>0</v>
      </c>
      <c r="K26" s="10"/>
      <c r="L26">
        <f t="shared" si="5"/>
        <v>0</v>
      </c>
      <c r="M26" s="10"/>
      <c r="N26">
        <f t="shared" si="3"/>
        <v>0</v>
      </c>
    </row>
    <row r="27" spans="3:14" x14ac:dyDescent="0.3">
      <c r="C27" s="1" t="s">
        <v>27</v>
      </c>
      <c r="D27" s="15">
        <f>100%-D11</f>
        <v>0.30000000000000004</v>
      </c>
      <c r="E27" s="8">
        <v>1</v>
      </c>
      <c r="F27" s="8"/>
      <c r="H27">
        <f t="shared" si="1"/>
        <v>0</v>
      </c>
      <c r="J27">
        <f t="shared" si="2"/>
        <v>0</v>
      </c>
      <c r="N27">
        <f t="shared" si="3"/>
        <v>0</v>
      </c>
    </row>
    <row r="28" spans="3:14" x14ac:dyDescent="0.3">
      <c r="C28" t="s">
        <v>28</v>
      </c>
      <c r="D28" s="8">
        <f>D27</f>
        <v>0.30000000000000004</v>
      </c>
      <c r="E28" s="8">
        <v>1</v>
      </c>
      <c r="F28" s="8"/>
      <c r="G28" s="11">
        <f>E1</f>
        <v>70.370370370370367</v>
      </c>
      <c r="H28">
        <f t="shared" si="1"/>
        <v>21.111111111111114</v>
      </c>
      <c r="I28" s="11">
        <f>E2</f>
        <v>77.777777777777786</v>
      </c>
      <c r="J28">
        <f t="shared" si="2"/>
        <v>23.333333333333339</v>
      </c>
      <c r="K28" s="6">
        <f>E3</f>
        <v>85.18518518518519</v>
      </c>
      <c r="L28" s="6"/>
      <c r="M28" s="6">
        <f>E4</f>
        <v>66.666666666666671</v>
      </c>
      <c r="N28" s="13">
        <f>M28*E28*D28</f>
        <v>20.000000000000004</v>
      </c>
    </row>
    <row r="29" spans="3:14" x14ac:dyDescent="0.3">
      <c r="C29" t="s">
        <v>30</v>
      </c>
      <c r="D29" s="3"/>
      <c r="E29" s="3"/>
      <c r="F29" s="3"/>
      <c r="G29" s="6"/>
      <c r="H29" s="12">
        <f>SUM(H11:H28)</f>
        <v>23.911111111111115</v>
      </c>
      <c r="I29" s="6"/>
      <c r="J29" s="12">
        <f>SUM(J11:J28)</f>
        <v>33.833333333333343</v>
      </c>
      <c r="K29" s="6"/>
      <c r="L29" s="12">
        <f>SUM(L11:L28)</f>
        <v>3.5</v>
      </c>
      <c r="M29" s="6"/>
      <c r="N29" s="12">
        <f>SUM(N11:N28)</f>
        <v>30.500000000000004</v>
      </c>
    </row>
    <row r="32" spans="3:14" x14ac:dyDescent="0.3">
      <c r="E32" t="s">
        <v>6</v>
      </c>
      <c r="G32" t="str">
        <f>G9</f>
        <v>PROJETO A</v>
      </c>
      <c r="I32" t="str">
        <f t="shared" ref="I32:M32" si="6">I9</f>
        <v>PROJETO B</v>
      </c>
      <c r="K32" t="str">
        <f t="shared" si="6"/>
        <v>PROJETO C</v>
      </c>
      <c r="M32" t="str">
        <f t="shared" si="6"/>
        <v>PROJETO D</v>
      </c>
    </row>
    <row r="33" spans="4:13" x14ac:dyDescent="0.3">
      <c r="E33" t="str">
        <f>C11</f>
        <v>SERVIÇOS</v>
      </c>
    </row>
    <row r="34" spans="4:13" x14ac:dyDescent="0.3">
      <c r="E34" t="str">
        <f>C27</f>
        <v>CUSTO</v>
      </c>
    </row>
    <row r="35" spans="4:13" x14ac:dyDescent="0.3">
      <c r="G35" s="7"/>
      <c r="H35" s="7"/>
      <c r="I35" s="7"/>
      <c r="J35" s="7"/>
      <c r="K35" s="7"/>
      <c r="L35" s="7"/>
      <c r="M35" s="7"/>
    </row>
    <row r="36" spans="4:13" x14ac:dyDescent="0.3">
      <c r="D36" t="s">
        <v>6</v>
      </c>
      <c r="G36" s="7"/>
      <c r="H36" s="7"/>
      <c r="I36" s="7"/>
      <c r="J36" s="7"/>
      <c r="K36" s="7"/>
      <c r="L36" s="7"/>
      <c r="M36" s="7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81D9E-FDE0-450A-A44A-C023E793E4F0}">
  <dimension ref="A1:S20"/>
  <sheetViews>
    <sheetView tabSelected="1" workbookViewId="0">
      <selection activeCell="S13" sqref="S13"/>
    </sheetView>
  </sheetViews>
  <sheetFormatPr defaultRowHeight="14.4" x14ac:dyDescent="0.3"/>
  <cols>
    <col min="1" max="1" width="34.21875" bestFit="1" customWidth="1"/>
    <col min="7" max="7" width="15.44140625" customWidth="1"/>
    <col min="8" max="8" width="12" customWidth="1"/>
    <col min="10" max="10" width="9.6640625" bestFit="1" customWidth="1"/>
    <col min="11" max="11" width="5.44140625" bestFit="1" customWidth="1"/>
    <col min="12" max="12" width="6.88671875" bestFit="1" customWidth="1"/>
    <col min="13" max="13" width="4" bestFit="1" customWidth="1"/>
    <col min="14" max="14" width="4.33203125" bestFit="1" customWidth="1"/>
    <col min="15" max="15" width="4.88671875" bestFit="1" customWidth="1"/>
    <col min="16" max="16" width="4.33203125" bestFit="1" customWidth="1"/>
    <col min="17" max="17" width="5.33203125" bestFit="1" customWidth="1"/>
    <col min="18" max="19" width="4.33203125" bestFit="1" customWidth="1"/>
  </cols>
  <sheetData>
    <row r="1" spans="1:19" ht="15" thickBot="1" x14ac:dyDescent="0.35">
      <c r="A1" t="s">
        <v>66</v>
      </c>
      <c r="B1" s="30"/>
      <c r="F1" t="s">
        <v>70</v>
      </c>
      <c r="I1" t="s">
        <v>68</v>
      </c>
    </row>
    <row r="2" spans="1:19" ht="17.399999999999999" customHeight="1" thickTop="1" thickBot="1" x14ac:dyDescent="0.35">
      <c r="A2" s="48" t="s">
        <v>45</v>
      </c>
      <c r="B2" s="42"/>
      <c r="C2" s="43"/>
      <c r="D2" s="44">
        <v>0.57999999999999996</v>
      </c>
      <c r="F2" s="16" t="s">
        <v>36</v>
      </c>
      <c r="G2" s="16" t="s">
        <v>37</v>
      </c>
      <c r="H2" s="16" t="s">
        <v>29</v>
      </c>
      <c r="I2" s="22"/>
      <c r="J2" s="26" t="s">
        <v>69</v>
      </c>
      <c r="K2" s="39" t="s">
        <v>64</v>
      </c>
      <c r="L2" s="39" t="s">
        <v>65</v>
      </c>
      <c r="M2" s="26" t="s">
        <v>38</v>
      </c>
      <c r="N2" s="26" t="s">
        <v>39</v>
      </c>
      <c r="O2" s="26" t="s">
        <v>40</v>
      </c>
      <c r="P2" s="26" t="s">
        <v>41</v>
      </c>
      <c r="Q2" s="26" t="s">
        <v>42</v>
      </c>
      <c r="R2" s="26" t="s">
        <v>43</v>
      </c>
      <c r="S2" s="26" t="s">
        <v>44</v>
      </c>
    </row>
    <row r="3" spans="1:19" ht="15.6" thickBot="1" x14ac:dyDescent="0.35">
      <c r="A3" s="49" t="s">
        <v>46</v>
      </c>
      <c r="B3" s="45"/>
      <c r="C3" s="46"/>
      <c r="D3" s="47">
        <v>0.42</v>
      </c>
      <c r="F3" s="17" t="s">
        <v>38</v>
      </c>
      <c r="G3" s="18">
        <v>35000</v>
      </c>
      <c r="H3" s="19">
        <f>100-(((99*(G3-MIN(G$3:G$9))/(MAX(G$3:G$9)-MIN(G$3:G$9)))))</f>
        <v>1</v>
      </c>
      <c r="I3" s="40"/>
      <c r="J3" s="27" t="s">
        <v>45</v>
      </c>
      <c r="K3" s="50">
        <f>D2</f>
        <v>0.57999999999999996</v>
      </c>
      <c r="L3" s="50">
        <v>1</v>
      </c>
      <c r="M3" s="55">
        <f>H3</f>
        <v>1</v>
      </c>
      <c r="N3" s="55">
        <f>H4</f>
        <v>31.461538461538467</v>
      </c>
      <c r="O3" s="55">
        <f>H5</f>
        <v>61.92307692307692</v>
      </c>
      <c r="P3" s="55">
        <f>H6</f>
        <v>98.476923076923072</v>
      </c>
      <c r="Q3" s="55">
        <f>H7</f>
        <v>100</v>
      </c>
      <c r="R3" s="55">
        <f>H8</f>
        <v>95.430769230769229</v>
      </c>
      <c r="S3" s="55">
        <f>H9</f>
        <v>58.876923076923077</v>
      </c>
    </row>
    <row r="4" spans="1:19" ht="16.2" thickTop="1" thickBot="1" x14ac:dyDescent="0.35">
      <c r="B4" s="30"/>
      <c r="F4" s="17" t="s">
        <v>39</v>
      </c>
      <c r="G4" s="18">
        <v>25000</v>
      </c>
      <c r="H4" s="19">
        <f t="shared" ref="H4:H9" si="0">100-(((99*(G4-MIN(G$3:G$9))/(MAX(G$3:G$9)-MIN(G$3:G$9)))))</f>
        <v>31.461538461538467</v>
      </c>
      <c r="I4" s="40"/>
      <c r="J4" s="27" t="s">
        <v>7</v>
      </c>
      <c r="K4" s="50">
        <f>$D$3</f>
        <v>0.42</v>
      </c>
      <c r="L4" s="51">
        <f>D8</f>
        <v>0.17419706042460534</v>
      </c>
      <c r="M4" s="52"/>
      <c r="N4" s="52"/>
      <c r="O4" s="28">
        <f>H15</f>
        <v>100</v>
      </c>
      <c r="P4" s="28">
        <f>H16</f>
        <v>41.5</v>
      </c>
      <c r="Q4" s="52"/>
      <c r="R4" s="52"/>
      <c r="S4" s="28">
        <f>H19</f>
        <v>22.375</v>
      </c>
    </row>
    <row r="5" spans="1:19" ht="15.6" thickBot="1" x14ac:dyDescent="0.35">
      <c r="B5" s="30"/>
      <c r="F5" s="17" t="s">
        <v>40</v>
      </c>
      <c r="G5" s="18">
        <v>15000</v>
      </c>
      <c r="H5" s="19">
        <f t="shared" si="0"/>
        <v>61.92307692307692</v>
      </c>
      <c r="I5" s="40"/>
      <c r="J5" s="29" t="s">
        <v>59</v>
      </c>
      <c r="K5" s="50">
        <f>$D$3</f>
        <v>0.42</v>
      </c>
      <c r="L5" s="51">
        <f>D11</f>
        <v>0.17419706042460534</v>
      </c>
      <c r="M5" s="28">
        <f>H13</f>
        <v>97.75</v>
      </c>
      <c r="N5" s="52"/>
      <c r="O5" s="52"/>
      <c r="P5" s="52"/>
      <c r="Q5" s="52"/>
      <c r="R5" s="52"/>
      <c r="S5" s="52"/>
    </row>
    <row r="6" spans="1:19" ht="15.6" thickBot="1" x14ac:dyDescent="0.35">
      <c r="A6" t="s">
        <v>63</v>
      </c>
      <c r="B6" s="30"/>
      <c r="F6" s="17" t="s">
        <v>41</v>
      </c>
      <c r="G6" s="18">
        <v>3000</v>
      </c>
      <c r="H6" s="19">
        <f t="shared" si="0"/>
        <v>98.476923076923072</v>
      </c>
      <c r="I6" s="40"/>
      <c r="J6" s="29" t="s">
        <v>60</v>
      </c>
      <c r="K6" s="50">
        <f>$D$3</f>
        <v>0.42</v>
      </c>
      <c r="L6" s="51">
        <f>D16</f>
        <v>9.8747958628198143E-2</v>
      </c>
      <c r="M6" s="52"/>
      <c r="N6" s="52"/>
      <c r="O6" s="52"/>
      <c r="P6" s="52"/>
      <c r="Q6" s="28">
        <f>H17</f>
        <v>19</v>
      </c>
      <c r="R6" s="53"/>
      <c r="S6" s="52"/>
    </row>
    <row r="7" spans="1:19" ht="15.6" thickBot="1" x14ac:dyDescent="0.35">
      <c r="A7" s="25" t="s">
        <v>47</v>
      </c>
      <c r="B7" s="32" t="s">
        <v>58</v>
      </c>
      <c r="C7" s="20" t="s">
        <v>62</v>
      </c>
      <c r="D7" s="33" t="s">
        <v>29</v>
      </c>
      <c r="F7" s="17" t="s">
        <v>42</v>
      </c>
      <c r="G7" s="18">
        <v>2500</v>
      </c>
      <c r="H7" s="19">
        <f t="shared" si="0"/>
        <v>100</v>
      </c>
      <c r="I7" s="40"/>
      <c r="J7" s="29" t="s">
        <v>56</v>
      </c>
      <c r="K7" s="50">
        <f>$D$3</f>
        <v>0.42</v>
      </c>
      <c r="L7" s="51">
        <f>D18</f>
        <v>2.3298856831790962E-2</v>
      </c>
      <c r="M7" s="52"/>
      <c r="N7" s="28">
        <f>H14</f>
        <v>68.5</v>
      </c>
      <c r="O7" s="52"/>
      <c r="P7" s="52"/>
      <c r="Q7" s="52"/>
      <c r="R7" s="28">
        <f>H18</f>
        <v>1</v>
      </c>
      <c r="S7" s="52"/>
    </row>
    <row r="8" spans="1:19" ht="15.6" thickBot="1" x14ac:dyDescent="0.35">
      <c r="A8" s="34" t="s">
        <v>7</v>
      </c>
      <c r="B8" s="35">
        <v>100</v>
      </c>
      <c r="C8" s="21">
        <f t="shared" ref="C8:C18" si="1">1+(((99*(B8-MIN(B$8:B$18))/(MAX(B$8:B$18)-MIN(B$8:B$18)))))</f>
        <v>100</v>
      </c>
      <c r="D8" s="36">
        <f t="shared" ref="D8:D18" si="2">C8/SUM(C$8:C$18)</f>
        <v>0.17419706042460534</v>
      </c>
      <c r="F8" s="17" t="s">
        <v>43</v>
      </c>
      <c r="G8" s="18">
        <v>4000</v>
      </c>
      <c r="H8" s="19">
        <f t="shared" si="0"/>
        <v>95.430769230769229</v>
      </c>
      <c r="I8" s="40"/>
      <c r="J8" s="29" t="s">
        <v>61</v>
      </c>
      <c r="K8" s="52"/>
      <c r="L8" s="52"/>
      <c r="M8" s="54">
        <f t="shared" ref="M8:S8" si="3">($K3*$L3*M3+$K4*$L4*M4+$K5*$L5 *M5+$K6*$L6*M6+$K7*$L7*M7)</f>
        <v>7.7316603157321726</v>
      </c>
      <c r="N8" s="54">
        <f t="shared" si="3"/>
        <v>18.918000418742935</v>
      </c>
      <c r="O8" s="54">
        <f t="shared" si="3"/>
        <v>43.231661153218035</v>
      </c>
      <c r="P8" s="54">
        <f t="shared" si="3"/>
        <v>60.152870147816252</v>
      </c>
      <c r="Q8" s="54">
        <f t="shared" si="3"/>
        <v>58.788008709853017</v>
      </c>
      <c r="R8" s="54">
        <f t="shared" si="3"/>
        <v>55.359631673715505</v>
      </c>
      <c r="S8" s="54">
        <f t="shared" si="3"/>
        <v>35.785632259955612</v>
      </c>
    </row>
    <row r="9" spans="1:19" ht="15.6" thickBot="1" x14ac:dyDescent="0.35">
      <c r="A9" s="34" t="s">
        <v>48</v>
      </c>
      <c r="B9" s="35">
        <v>70</v>
      </c>
      <c r="C9" s="21">
        <f t="shared" si="1"/>
        <v>62.875</v>
      </c>
      <c r="D9" s="36">
        <f t="shared" si="2"/>
        <v>0.10952640174197061</v>
      </c>
      <c r="F9" s="17" t="s">
        <v>44</v>
      </c>
      <c r="G9" s="18">
        <v>16000</v>
      </c>
      <c r="H9" s="19">
        <f t="shared" si="0"/>
        <v>58.876923076923077</v>
      </c>
      <c r="I9" s="40"/>
    </row>
    <row r="10" spans="1:19" ht="15.6" thickBot="1" x14ac:dyDescent="0.35">
      <c r="A10" s="34" t="s">
        <v>49</v>
      </c>
      <c r="B10" s="35">
        <v>60</v>
      </c>
      <c r="C10" s="21">
        <f t="shared" si="1"/>
        <v>50.5</v>
      </c>
      <c r="D10" s="36">
        <f t="shared" si="2"/>
        <v>8.7969515514425695E-2</v>
      </c>
      <c r="F10" s="24"/>
      <c r="G10" s="41"/>
      <c r="H10" s="41"/>
    </row>
    <row r="11" spans="1:19" ht="15.6" thickBot="1" x14ac:dyDescent="0.35">
      <c r="A11" s="34" t="s">
        <v>50</v>
      </c>
      <c r="B11" s="35">
        <v>100</v>
      </c>
      <c r="C11" s="21">
        <f t="shared" si="1"/>
        <v>100</v>
      </c>
      <c r="D11" s="36">
        <f t="shared" si="2"/>
        <v>0.17419706042460534</v>
      </c>
      <c r="F11" s="23" t="s">
        <v>46</v>
      </c>
    </row>
    <row r="12" spans="1:19" ht="13.2" customHeight="1" thickBot="1" x14ac:dyDescent="0.35">
      <c r="A12" s="34" t="s">
        <v>51</v>
      </c>
      <c r="B12" s="35">
        <v>50</v>
      </c>
      <c r="C12" s="21">
        <f t="shared" si="1"/>
        <v>38.125</v>
      </c>
      <c r="D12" s="36">
        <f t="shared" si="2"/>
        <v>6.6412629286880784E-2</v>
      </c>
      <c r="F12" s="16" t="s">
        <v>36</v>
      </c>
      <c r="G12" s="16" t="s">
        <v>67</v>
      </c>
      <c r="H12" s="16" t="s">
        <v>29</v>
      </c>
      <c r="I12" s="22"/>
    </row>
    <row r="13" spans="1:19" ht="15.6" thickBot="1" x14ac:dyDescent="0.35">
      <c r="A13" s="34" t="s">
        <v>52</v>
      </c>
      <c r="B13" s="35">
        <v>60</v>
      </c>
      <c r="C13" s="21">
        <f t="shared" si="1"/>
        <v>50.5</v>
      </c>
      <c r="D13" s="36">
        <f t="shared" si="2"/>
        <v>8.7969515514425695E-2</v>
      </c>
      <c r="F13" s="17" t="s">
        <v>38</v>
      </c>
      <c r="G13" s="17">
        <v>90</v>
      </c>
      <c r="H13" s="19">
        <f>1+(((99*(G13-MIN(G$13:G$19))/(MAX(G$13:G$19)-MIN(G$13:G$19)))))</f>
        <v>97.75</v>
      </c>
      <c r="I13" s="31"/>
    </row>
    <row r="14" spans="1:19" ht="15.6" thickBot="1" x14ac:dyDescent="0.35">
      <c r="A14" s="34" t="s">
        <v>53</v>
      </c>
      <c r="B14" s="35">
        <v>20</v>
      </c>
      <c r="C14" s="21">
        <f t="shared" si="1"/>
        <v>1</v>
      </c>
      <c r="D14" s="36">
        <f t="shared" si="2"/>
        <v>1.7419706042460534E-3</v>
      </c>
      <c r="F14" s="17" t="s">
        <v>39</v>
      </c>
      <c r="G14" s="17">
        <v>64</v>
      </c>
      <c r="H14" s="19">
        <f t="shared" ref="H14:H19" si="4">1+(((99*(G14-MIN(G$13:G$19))/(MAX(G$13:G$19)-MIN(G$13:G$19)))))</f>
        <v>68.5</v>
      </c>
      <c r="I14" s="31"/>
    </row>
    <row r="15" spans="1:19" ht="15.6" thickBot="1" x14ac:dyDescent="0.35">
      <c r="A15" s="34" t="s">
        <v>54</v>
      </c>
      <c r="B15" s="35">
        <v>100</v>
      </c>
      <c r="C15" s="21">
        <f t="shared" si="1"/>
        <v>100</v>
      </c>
      <c r="D15" s="36">
        <f t="shared" si="2"/>
        <v>0.17419706042460534</v>
      </c>
      <c r="F15" s="17" t="s">
        <v>40</v>
      </c>
      <c r="G15" s="17">
        <v>92</v>
      </c>
      <c r="H15" s="19">
        <f t="shared" si="4"/>
        <v>100</v>
      </c>
      <c r="I15" s="31"/>
    </row>
    <row r="16" spans="1:19" ht="15.6" thickBot="1" x14ac:dyDescent="0.35">
      <c r="A16" s="34" t="s">
        <v>55</v>
      </c>
      <c r="B16" s="35">
        <v>65</v>
      </c>
      <c r="C16" s="21">
        <f t="shared" si="1"/>
        <v>56.6875</v>
      </c>
      <c r="D16" s="36">
        <f t="shared" si="2"/>
        <v>9.8747958628198143E-2</v>
      </c>
      <c r="F16" s="17" t="s">
        <v>41</v>
      </c>
      <c r="G16" s="17">
        <v>40</v>
      </c>
      <c r="H16" s="19">
        <f t="shared" si="4"/>
        <v>41.5</v>
      </c>
      <c r="I16" s="31"/>
    </row>
    <row r="17" spans="1:9" ht="15.6" thickBot="1" x14ac:dyDescent="0.35">
      <c r="A17" s="34" t="s">
        <v>15</v>
      </c>
      <c r="B17" s="35">
        <v>20</v>
      </c>
      <c r="C17" s="21">
        <f t="shared" si="1"/>
        <v>1</v>
      </c>
      <c r="D17" s="36">
        <f t="shared" si="2"/>
        <v>1.7419706042460534E-3</v>
      </c>
      <c r="F17" s="17" t="s">
        <v>42</v>
      </c>
      <c r="G17" s="17">
        <v>20</v>
      </c>
      <c r="H17" s="19">
        <f t="shared" si="4"/>
        <v>19</v>
      </c>
      <c r="I17" s="31"/>
    </row>
    <row r="18" spans="1:9" ht="15.6" thickBot="1" x14ac:dyDescent="0.35">
      <c r="A18" s="34" t="s">
        <v>56</v>
      </c>
      <c r="B18" s="35">
        <v>30</v>
      </c>
      <c r="C18" s="21">
        <f t="shared" si="1"/>
        <v>13.375</v>
      </c>
      <c r="D18" s="36">
        <f t="shared" si="2"/>
        <v>2.3298856831790962E-2</v>
      </c>
      <c r="F18" s="17" t="s">
        <v>43</v>
      </c>
      <c r="G18" s="17">
        <v>4</v>
      </c>
      <c r="H18" s="19">
        <f t="shared" si="4"/>
        <v>1</v>
      </c>
      <c r="I18" s="31"/>
    </row>
    <row r="19" spans="1:9" ht="15.6" thickBot="1" x14ac:dyDescent="0.35">
      <c r="A19" s="34" t="s">
        <v>57</v>
      </c>
      <c r="B19" s="35">
        <v>675</v>
      </c>
      <c r="C19" s="37">
        <f>SUM(C8:C18)</f>
        <v>574.0625</v>
      </c>
      <c r="D19" s="38">
        <f>SUM(D8:D18)</f>
        <v>1</v>
      </c>
      <c r="F19" s="17" t="s">
        <v>44</v>
      </c>
      <c r="G19" s="17">
        <v>23</v>
      </c>
      <c r="H19" s="19">
        <f t="shared" si="4"/>
        <v>22.375</v>
      </c>
      <c r="I19" s="31"/>
    </row>
    <row r="20" spans="1:9" x14ac:dyDescent="0.3">
      <c r="H20" s="6"/>
      <c r="I20" s="31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1B39D-6C34-4C3F-B097-A96FCC7F31EE}">
  <dimension ref="C1:D14"/>
  <sheetViews>
    <sheetView workbookViewId="0">
      <selection activeCell="C2" sqref="C2:D13"/>
    </sheetView>
  </sheetViews>
  <sheetFormatPr defaultRowHeight="15" x14ac:dyDescent="0.35"/>
  <cols>
    <col min="1" max="2" width="8.88671875" style="56"/>
    <col min="3" max="4" width="30.77734375" style="56" customWidth="1"/>
    <col min="5" max="16384" width="8.88671875" style="56"/>
  </cols>
  <sheetData>
    <row r="1" spans="3:4" ht="15.6" thickBot="1" x14ac:dyDescent="0.4"/>
    <row r="2" spans="3:4" s="57" customFormat="1" ht="16.2" thickTop="1" thickBot="1" x14ac:dyDescent="0.4">
      <c r="C2" s="58" t="s">
        <v>71</v>
      </c>
      <c r="D2" s="58" t="s">
        <v>72</v>
      </c>
    </row>
    <row r="3" spans="3:4" s="61" customFormat="1" ht="15.6" thickTop="1" x14ac:dyDescent="0.3">
      <c r="C3" s="60" t="s">
        <v>75</v>
      </c>
      <c r="D3" s="60" t="s">
        <v>77</v>
      </c>
    </row>
    <row r="4" spans="3:4" s="61" customFormat="1" ht="30" x14ac:dyDescent="0.3">
      <c r="C4" s="62" t="s">
        <v>81</v>
      </c>
      <c r="D4" s="62" t="s">
        <v>80</v>
      </c>
    </row>
    <row r="5" spans="3:4" s="61" customFormat="1" x14ac:dyDescent="0.3">
      <c r="C5" s="62"/>
      <c r="D5" s="62"/>
    </row>
    <row r="6" spans="3:4" s="61" customFormat="1" x14ac:dyDescent="0.3">
      <c r="C6" s="62"/>
      <c r="D6" s="62"/>
    </row>
    <row r="7" spans="3:4" s="61" customFormat="1" ht="15.6" thickBot="1" x14ac:dyDescent="0.35">
      <c r="C7" s="63"/>
      <c r="D7" s="63"/>
    </row>
    <row r="8" spans="3:4" s="57" customFormat="1" ht="16.2" thickTop="1" thickBot="1" x14ac:dyDescent="0.4">
      <c r="C8" s="59" t="s">
        <v>73</v>
      </c>
      <c r="D8" s="59" t="s">
        <v>74</v>
      </c>
    </row>
    <row r="9" spans="3:4" s="61" customFormat="1" ht="30.6" thickTop="1" x14ac:dyDescent="0.3">
      <c r="C9" s="60" t="s">
        <v>76</v>
      </c>
      <c r="D9" s="60" t="s">
        <v>78</v>
      </c>
    </row>
    <row r="10" spans="3:4" s="61" customFormat="1" x14ac:dyDescent="0.3">
      <c r="C10" s="62"/>
      <c r="D10" s="62" t="s">
        <v>79</v>
      </c>
    </row>
    <row r="11" spans="3:4" s="61" customFormat="1" x14ac:dyDescent="0.3">
      <c r="C11" s="62"/>
      <c r="D11" s="62"/>
    </row>
    <row r="12" spans="3:4" s="61" customFormat="1" x14ac:dyDescent="0.3">
      <c r="C12" s="62"/>
      <c r="D12" s="62"/>
    </row>
    <row r="13" spans="3:4" s="61" customFormat="1" ht="15.6" thickBot="1" x14ac:dyDescent="0.35">
      <c r="C13" s="63"/>
      <c r="D13" s="63"/>
    </row>
    <row r="14" spans="3:4" ht="15.6" thickTop="1" x14ac:dyDescent="0.3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MCDA</vt:lpstr>
      <vt:lpstr>SWOT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Titton titton</dc:creator>
  <cp:lastModifiedBy>Prof. Titton titton</cp:lastModifiedBy>
  <dcterms:created xsi:type="dcterms:W3CDTF">2023-09-29T01:32:43Z</dcterms:created>
  <dcterms:modified xsi:type="dcterms:W3CDTF">2023-10-31T15:22:55Z</dcterms:modified>
</cp:coreProperties>
</file>